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755"/>
  </bookViews>
  <sheets>
    <sheet name="Beispiel" sheetId="4" r:id="rId1"/>
  </sheets>
  <definedNames>
    <definedName name="_xlnm.Print_Area" localSheetId="0">Beispiel!$A$1:$H$49</definedName>
  </definedNames>
  <calcPr calcId="125725"/>
</workbook>
</file>

<file path=xl/calcChain.xml><?xml version="1.0" encoding="utf-8"?>
<calcChain xmlns="http://schemas.openxmlformats.org/spreadsheetml/2006/main">
  <c r="F32" i="4"/>
  <c r="G32" s="1"/>
  <c r="F33"/>
  <c r="G33"/>
  <c r="E24"/>
  <c r="G43"/>
  <c r="C24"/>
  <c r="C21"/>
  <c r="C20"/>
  <c r="C17"/>
  <c r="C16"/>
  <c r="G16" s="1"/>
  <c r="G11"/>
  <c r="F21" s="1"/>
  <c r="G8"/>
  <c r="F17" s="1"/>
  <c r="F4"/>
  <c r="F20" s="1"/>
  <c r="F3"/>
  <c r="G17" l="1"/>
  <c r="G18" s="1"/>
  <c r="G20"/>
  <c r="G21"/>
  <c r="F34"/>
  <c r="G34" s="1"/>
  <c r="F36"/>
  <c r="G36" s="1"/>
  <c r="F38"/>
  <c r="G38" s="1"/>
  <c r="F39"/>
  <c r="G39" s="1"/>
  <c r="F35"/>
  <c r="G35" s="1"/>
  <c r="F37"/>
  <c r="G37" s="1"/>
  <c r="G22" l="1"/>
  <c r="G24" s="1"/>
  <c r="F30" s="1"/>
  <c r="G30" s="1"/>
  <c r="G41" s="1"/>
  <c r="G42" l="1"/>
  <c r="G44" s="1"/>
</calcChain>
</file>

<file path=xl/sharedStrings.xml><?xml version="1.0" encoding="utf-8"?>
<sst xmlns="http://schemas.openxmlformats.org/spreadsheetml/2006/main" count="135" uniqueCount="108">
  <si>
    <t>Heizkosten/Nebenkosten-Abrechnung 2019-2020</t>
  </si>
  <si>
    <t>Kostenart</t>
  </si>
  <si>
    <t>Allgemeinstrom Hi3</t>
  </si>
  <si>
    <t>Kehrrichtgebühren Hi3</t>
  </si>
  <si>
    <t>Hauswartung Hi3</t>
  </si>
  <si>
    <t>Serviceverträge Hi3</t>
  </si>
  <si>
    <t>Frischwasser Hi3</t>
  </si>
  <si>
    <t>Abwasser Hi3</t>
  </si>
  <si>
    <t>Total</t>
  </si>
  <si>
    <t>Kosten</t>
  </si>
  <si>
    <t>Heizungsanlage Hi1-3</t>
  </si>
  <si>
    <t>qm</t>
  </si>
  <si>
    <t>Ant.</t>
  </si>
  <si>
    <t>Gesamttotal Ihrer Anteile</t>
  </si>
  <si>
    <t xml:space="preserve">Total </t>
  </si>
  <si>
    <t>Schlüssel</t>
  </si>
  <si>
    <t>Ihr</t>
  </si>
  <si>
    <t>Ihre</t>
  </si>
  <si>
    <t>Honorar</t>
  </si>
  <si>
    <t>abzüglich Akonto</t>
  </si>
  <si>
    <t>Mt.</t>
  </si>
  <si>
    <t>Saldo zu Ihren Gunsten</t>
  </si>
  <si>
    <t>Promille-Abrechnung 2019-2020</t>
  </si>
  <si>
    <t>Heizkosten</t>
  </si>
  <si>
    <t xml:space="preserve">  Verbrauch</t>
  </si>
  <si>
    <t>Warmwasser</t>
  </si>
  <si>
    <t>kWh</t>
  </si>
  <si>
    <t>Einheiten</t>
  </si>
  <si>
    <t>Summe</t>
  </si>
  <si>
    <t>Warmwasserkosten</t>
  </si>
  <si>
    <t>Total Wärmekosten</t>
  </si>
  <si>
    <t>Anm.</t>
  </si>
  <si>
    <t>1)</t>
  </si>
  <si>
    <t>2)</t>
  </si>
  <si>
    <t>4)</t>
  </si>
  <si>
    <t>6)</t>
  </si>
  <si>
    <t>7)</t>
  </si>
  <si>
    <t>10)</t>
  </si>
  <si>
    <t>11)</t>
  </si>
  <si>
    <t>Verbrauch</t>
  </si>
  <si>
    <t>Lagefaktor</t>
  </si>
  <si>
    <t>Umr.Faktor</t>
  </si>
  <si>
    <t>Abrechnungszeitraum</t>
  </si>
  <si>
    <t>Tage</t>
  </si>
  <si>
    <t>Nutzungszeitraum</t>
  </si>
  <si>
    <t>Beginn</t>
  </si>
  <si>
    <t>Ende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</si>
  <si>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</si>
  <si>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Monate</t>
  </si>
  <si>
    <t>HK - Grundkosten (30%)</t>
  </si>
  <si>
    <t>HK - Verbrauch (70%)</t>
  </si>
  <si>
    <t>WW - Grundkosten (30%)</t>
  </si>
  <si>
    <t>WW - Verbrauch (70%)</t>
  </si>
  <si>
    <t>Mietdauer 2019-2020</t>
  </si>
  <si>
    <t>1) Die Roland Meyer AG rechnet mit 580 Tagen (inkl. Schalttag am 29.2.2020), die abl mit 19 Monaten.</t>
  </si>
  <si>
    <t>3)</t>
  </si>
  <si>
    <t xml:space="preserve">2) Individuell je nach Einzugs- und evt. Auszugsdatum. In der Regel an der Bundesstrasse 580 Tage/19 Monate, </t>
  </si>
  <si>
    <t xml:space="preserve">     an der Claridenstrasse 550 Tage/18 Monate, an der Himmelrichstrasse 519 Tage/17Monate.</t>
  </si>
  <si>
    <t xml:space="preserve">3) Auf der Rückseite von Roland Meyers Abrechnung. Beim Verbrauch handelt es sich um einen Heizenergie-Messwert, der in der </t>
  </si>
  <si>
    <t>4) Ebenfalls auf der Rückseite der Abrechnung. Der Verbrauch wird vom Warmwasserzähler in der Wohnung  ermittelt. Mit dem</t>
  </si>
  <si>
    <t>5)</t>
  </si>
  <si>
    <t>5) Die Aufsplittung der Wärmekosten nach effektiven Heiz- und Warmwasserkosten und dann in jeweils 30% Grundkosten und</t>
  </si>
  <si>
    <t xml:space="preserve">     70% verbrauchsabhängige Kosten entspricht dem gängigen Standard.</t>
  </si>
  <si>
    <t>Ihr Anteil</t>
  </si>
  <si>
    <t>in ‰</t>
  </si>
  <si>
    <t>Kostenanteil</t>
  </si>
  <si>
    <t>9)</t>
  </si>
  <si>
    <t>9) Gemäss Anmerkung 3 ermittelter Heizenergieverbrauch</t>
  </si>
  <si>
    <t>7) Ihr Anteil in ‰ = Kostenanteil in ‰ / Summe aller Einheiten x Ihre Einheiten</t>
  </si>
  <si>
    <t>8)</t>
  </si>
  <si>
    <t>11) Gemäss Anmerkung 4 ermittelter Energieverbrauch zur Erwärmung des Warmwassers</t>
  </si>
  <si>
    <t>12)</t>
  </si>
  <si>
    <t>12) Die Summe Ihrer Promille-Anteile an den Wärmekosten erscheint als Ihr Schlüssel in der HK/NK-Abrechnung der abl.</t>
  </si>
  <si>
    <t>13)</t>
  </si>
  <si>
    <t>13) Diese HK/NK-Abrechnung steht und fällt mit der korrekten Verbuchung und Bewertung der Kosten in der abl-Buchhaltung.</t>
  </si>
  <si>
    <t xml:space="preserve">14) Bei der Addition der gerundeten Einzelschlüssel können sich kleine Abweichungen ergeben, so werden z.B. aus 1000‰ </t>
  </si>
  <si>
    <t xml:space="preserve">        Wärmekostenanteilen in der Summe 1000.08‰.</t>
  </si>
  <si>
    <t>15)</t>
  </si>
  <si>
    <t>16)</t>
  </si>
  <si>
    <t>16) Ihre Kosten = Total Kosten / Total Schlüssel x Ihr Schlüssel</t>
  </si>
  <si>
    <t>17)</t>
  </si>
  <si>
    <t>17) Reduzierte Mietfläche = Mietfläche (8) / Monate (1) x Monate (2), z.B. Claridenstrasse: 89 qm / 19 x 18 = 84.315 qm</t>
  </si>
  <si>
    <t>18)</t>
  </si>
  <si>
    <t>18) Die abl verrechnet die von der Kehrrichtentsorgung pro Haushalt/Betrieb erhobenen Grundgebühren tel quel an die 196 Mietparteien</t>
  </si>
  <si>
    <t xml:space="preserve">        weiter. Ihr Schlüssel = Monate (2) / Monate (1), z.B. Claridenstrasse: 18 / 19 = 0.947</t>
  </si>
  <si>
    <t>19)</t>
  </si>
  <si>
    <t>19) Es handelt sich hier nur um die Hauswartkosten für 2020. Die Kosten für 2019 hat die abl gemäss Begleitbrief erlassen.</t>
  </si>
  <si>
    <t>20)</t>
  </si>
  <si>
    <t>20) Wasserkosten werden nur auf Mietflächen mit Wasseranschluss verteilt, Lagerräume etc. sind deshalb in der Summe nicht enthalten.</t>
  </si>
  <si>
    <t xml:space="preserve">         Die reduzierte Mietfläche bleibt jedoch gleich = Mietfläche (8) / Monate (1) x Monate (2), z.B. Claridenstrasse: 89 qm / 19 x 18 = 84.315 qm </t>
  </si>
  <si>
    <t>21)</t>
  </si>
  <si>
    <t>22)</t>
  </si>
  <si>
    <t>22) Beim Honorar von 3% von den Gesamtkosten handelt es um den üblichen Ansatz für die Erstellung der HK/NK-Abrechnung.</t>
  </si>
  <si>
    <t>21) Sowohl das Total der Kosten als auch der Mietflächen pro Haus müssten sich von Haus zu Haus unterscheiden.</t>
  </si>
  <si>
    <t>Legende:</t>
  </si>
  <si>
    <t>= Grundlagen, die in allen Abrechnungen gleich sind.</t>
  </si>
  <si>
    <t>= Individuelle Angaben, die in jeder Abrechnung anders sind.</t>
  </si>
  <si>
    <t>Allgemeinstrom (Haus)</t>
  </si>
  <si>
    <t>Serviceverträge (Haus)</t>
  </si>
  <si>
    <t xml:space="preserve">     Wohnung abgelesen werden kann. Mit dem Lagefaktor werden wärmetechnisch exponierte Lagen im Gebäude korrigiert.</t>
  </si>
  <si>
    <t xml:space="preserve">     Umrechnungsfaktor 78.0 werden die verbrauchten Kubikmeter in die für die Erwärmung aufgewendete Energie umgerechnet.</t>
  </si>
  <si>
    <t>6) In dieser Spalte werden die Einheiten sämtlicher Mietparteien aufsummiert.</t>
  </si>
  <si>
    <t>8) Die Mietfläche im Kopfteil der Promille-Abrechnung sollte den Angaben der abl im Faktenblatt zur Ausschreibung entsprechen.</t>
  </si>
  <si>
    <t xml:space="preserve">     Im Fall eines Einzugs/Auszugs während der Heizperiode: Ihre Einheiten = Mietfläche x Bezug im Abrechnungszeitraum</t>
  </si>
  <si>
    <t xml:space="preserve">10) Reduzierte Mietfläche = Mietfläche (8) / Tage (1) x Tage (2), z.B. Claridenstrasse: 89 qm / 580 x 550 = 84.397 qm </t>
  </si>
  <si>
    <t>14)</t>
  </si>
  <si>
    <t>15) Mit 3 Kommastellen (das abl-Buchhaltungsprogramm lässt nur 2 zu) lassen sich die Kosten in der nächsten Spalte +/- nachvollziehen.</t>
  </si>
  <si>
    <t>= Überträge nach weiter unten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</si>
</sst>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0"/>
    <numFmt numFmtId="165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0" fontId="2" fillId="0" borderId="0" xfId="0" applyFont="1"/>
    <xf numFmtId="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2" borderId="3" xfId="0" applyNumberFormat="1" applyFont="1" applyFill="1" applyBorder="1"/>
    <xf numFmtId="164" fontId="0" fillId="2" borderId="0" xfId="0" applyNumberFormat="1" applyFill="1" applyAlignment="1">
      <alignment horizontal="right"/>
    </xf>
    <xf numFmtId="0" fontId="0" fillId="3" borderId="0" xfId="0" applyFill="1"/>
    <xf numFmtId="9" fontId="0" fillId="3" borderId="0" xfId="2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/>
    <xf numFmtId="14" fontId="0" fillId="0" borderId="0" xfId="0" applyNumberFormat="1"/>
    <xf numFmtId="0" fontId="2" fillId="0" borderId="0" xfId="0" applyFont="1" applyFill="1"/>
    <xf numFmtId="0" fontId="0" fillId="0" borderId="0" xfId="0" applyFill="1"/>
    <xf numFmtId="9" fontId="0" fillId="0" borderId="0" xfId="2" applyFont="1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horizontal="left"/>
    </xf>
    <xf numFmtId="4" fontId="0" fillId="0" borderId="0" xfId="1" applyNumberFormat="1" applyFont="1" applyAlignment="1">
      <alignment horizontal="left"/>
    </xf>
    <xf numFmtId="0" fontId="3" fillId="4" borderId="0" xfId="0" applyFont="1" applyFill="1" applyAlignment="1">
      <alignment horizontal="left"/>
    </xf>
    <xf numFmtId="4" fontId="0" fillId="4" borderId="0" xfId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4" fontId="0" fillId="4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2" fillId="4" borderId="0" xfId="0" applyFont="1" applyFill="1"/>
    <xf numFmtId="0" fontId="0" fillId="3" borderId="0" xfId="0" applyFill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right"/>
    </xf>
    <xf numFmtId="165" fontId="0" fillId="5" borderId="0" xfId="0" applyNumberFormat="1" applyFill="1" applyAlignment="1">
      <alignment horizontal="right"/>
    </xf>
    <xf numFmtId="9" fontId="0" fillId="5" borderId="0" xfId="2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4" fontId="0" fillId="5" borderId="0" xfId="1" applyNumberFormat="1" applyFont="1" applyFill="1" applyAlignment="1">
      <alignment horizontal="right"/>
    </xf>
    <xf numFmtId="4" fontId="0" fillId="5" borderId="0" xfId="0" applyNumberFormat="1" applyFill="1" applyAlignment="1">
      <alignment horizontal="right"/>
    </xf>
    <xf numFmtId="3" fontId="0" fillId="5" borderId="0" xfId="1" applyNumberFormat="1" applyFont="1" applyFill="1" applyAlignment="1">
      <alignment horizontal="right"/>
    </xf>
    <xf numFmtId="0" fontId="0" fillId="6" borderId="0" xfId="0" applyFill="1"/>
    <xf numFmtId="4" fontId="0" fillId="6" borderId="0" xfId="1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164" fontId="0" fillId="6" borderId="0" xfId="0" applyNumberFormat="1" applyFill="1"/>
    <xf numFmtId="165" fontId="0" fillId="6" borderId="0" xfId="1" applyNumberFormat="1" applyFont="1" applyFill="1" applyAlignment="1">
      <alignment horizontal="right"/>
    </xf>
    <xf numFmtId="164" fontId="2" fillId="6" borderId="2" xfId="0" applyNumberFormat="1" applyFont="1" applyFill="1" applyBorder="1" applyAlignment="1">
      <alignment horizontal="right"/>
    </xf>
    <xf numFmtId="164" fontId="2" fillId="6" borderId="3" xfId="0" applyNumberFormat="1" applyFont="1" applyFill="1" applyBorder="1"/>
    <xf numFmtId="164" fontId="0" fillId="6" borderId="0" xfId="2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4" fontId="0" fillId="0" borderId="0" xfId="1" quotePrefix="1" applyNumberFormat="1" applyFont="1" applyAlignment="1">
      <alignment horizontal="left"/>
    </xf>
    <xf numFmtId="0" fontId="0" fillId="5" borderId="0" xfId="0" applyFill="1"/>
    <xf numFmtId="0" fontId="0" fillId="2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2" fontId="0" fillId="5" borderId="0" xfId="0" applyNumberFormat="1" applyFill="1" applyAlignment="1">
      <alignment horizontal="right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>
      <selection activeCell="G59" sqref="G59"/>
    </sheetView>
  </sheetViews>
  <sheetFormatPr baseColWidth="10" defaultRowHeight="15"/>
  <cols>
    <col min="3" max="3" width="11.85546875" style="3" bestFit="1" customWidth="1"/>
    <col min="4" max="4" width="11.42578125" style="1"/>
    <col min="5" max="5" width="11.7109375" style="8" bestFit="1" customWidth="1"/>
    <col min="6" max="7" width="11.42578125" style="2"/>
    <col min="8" max="8" width="5.42578125" style="20" customWidth="1"/>
    <col min="11" max="11" width="11.42578125" style="12"/>
    <col min="14" max="14" width="11" customWidth="1"/>
    <col min="15" max="15" width="11.5703125" customWidth="1"/>
    <col min="16" max="16" width="5.42578125" style="20" customWidth="1"/>
  </cols>
  <sheetData>
    <row r="1" spans="1:16">
      <c r="A1" s="41" t="s">
        <v>53</v>
      </c>
      <c r="B1" s="32"/>
      <c r="C1" s="33"/>
      <c r="D1" s="32"/>
      <c r="E1" s="32"/>
      <c r="F1" s="32"/>
      <c r="G1" s="32"/>
      <c r="H1" s="36"/>
      <c r="I1" s="41"/>
      <c r="J1" s="32"/>
      <c r="K1" s="33"/>
      <c r="L1" s="32"/>
      <c r="M1" s="32"/>
      <c r="N1" s="32"/>
      <c r="O1" s="32"/>
      <c r="P1" s="36"/>
    </row>
    <row r="2" spans="1:16">
      <c r="C2" s="12"/>
      <c r="D2" s="1" t="s">
        <v>45</v>
      </c>
      <c r="E2" s="1" t="s">
        <v>46</v>
      </c>
      <c r="F2" s="13" t="s">
        <v>43</v>
      </c>
      <c r="G2" s="2" t="s">
        <v>48</v>
      </c>
      <c r="H2" s="20" t="s">
        <v>31</v>
      </c>
      <c r="I2" s="22" t="s">
        <v>54</v>
      </c>
    </row>
    <row r="3" spans="1:16">
      <c r="A3" s="34" t="s">
        <v>42</v>
      </c>
      <c r="D3" s="28">
        <v>43617</v>
      </c>
      <c r="E3" s="28">
        <v>44196</v>
      </c>
      <c r="F3" s="58">
        <f>E3-D3+1</f>
        <v>580</v>
      </c>
      <c r="G3" s="58">
        <v>19</v>
      </c>
      <c r="H3" s="20" t="s">
        <v>32</v>
      </c>
      <c r="I3" s="22" t="s">
        <v>56</v>
      </c>
    </row>
    <row r="4" spans="1:16">
      <c r="A4" s="35" t="s">
        <v>44</v>
      </c>
      <c r="D4" s="28">
        <v>43647</v>
      </c>
      <c r="E4" s="28">
        <v>44196</v>
      </c>
      <c r="F4" s="52">
        <f>E4-D4+1</f>
        <v>550</v>
      </c>
      <c r="G4" s="52">
        <v>18</v>
      </c>
      <c r="H4" s="20" t="s">
        <v>33</v>
      </c>
      <c r="I4" s="22" t="s">
        <v>57</v>
      </c>
    </row>
    <row r="5" spans="1:16">
      <c r="A5" s="35"/>
      <c r="D5" s="28"/>
      <c r="E5" s="28"/>
      <c r="F5" s="64"/>
      <c r="G5" s="64"/>
      <c r="I5" s="22" t="s">
        <v>58</v>
      </c>
    </row>
    <row r="6" spans="1:16">
      <c r="A6" s="41" t="s">
        <v>22</v>
      </c>
      <c r="B6" s="32"/>
      <c r="C6" s="33"/>
      <c r="D6" s="32"/>
      <c r="E6" s="32"/>
      <c r="F6" s="32"/>
      <c r="G6" s="32"/>
      <c r="H6" s="36"/>
      <c r="I6" s="22" t="s">
        <v>99</v>
      </c>
    </row>
    <row r="7" spans="1:16">
      <c r="A7" s="29" t="s">
        <v>23</v>
      </c>
      <c r="B7" s="31"/>
      <c r="C7" s="31"/>
      <c r="D7" s="30"/>
      <c r="E7" s="8" t="s">
        <v>39</v>
      </c>
      <c r="F7" s="2" t="s">
        <v>40</v>
      </c>
      <c r="G7" s="2" t="s">
        <v>27</v>
      </c>
      <c r="H7" s="20" t="s">
        <v>31</v>
      </c>
      <c r="I7" s="22" t="s">
        <v>59</v>
      </c>
      <c r="P7" s="66"/>
    </row>
    <row r="8" spans="1:16">
      <c r="A8" s="18" t="s">
        <v>24</v>
      </c>
      <c r="B8" s="19"/>
      <c r="C8" s="19"/>
      <c r="D8" s="42" t="s">
        <v>26</v>
      </c>
      <c r="E8" s="49">
        <v>2619</v>
      </c>
      <c r="F8" s="50">
        <v>0.9</v>
      </c>
      <c r="G8" s="17">
        <f>E8*F8</f>
        <v>2357.1</v>
      </c>
      <c r="H8" s="20" t="s">
        <v>55</v>
      </c>
      <c r="I8" s="20" t="s">
        <v>100</v>
      </c>
    </row>
    <row r="9" spans="1:16">
      <c r="B9" s="30"/>
      <c r="C9" s="30"/>
      <c r="D9" s="30"/>
      <c r="I9" s="20" t="s">
        <v>61</v>
      </c>
    </row>
    <row r="10" spans="1:16">
      <c r="A10" s="29" t="s">
        <v>25</v>
      </c>
      <c r="B10" s="31"/>
      <c r="C10" s="31"/>
      <c r="D10" s="30"/>
      <c r="E10" s="8" t="s">
        <v>39</v>
      </c>
      <c r="F10" s="2" t="s">
        <v>41</v>
      </c>
      <c r="G10" s="2" t="s">
        <v>27</v>
      </c>
      <c r="I10" s="20" t="s">
        <v>62</v>
      </c>
    </row>
    <row r="11" spans="1:16" ht="17.25">
      <c r="A11" s="18" t="s">
        <v>24</v>
      </c>
      <c r="B11" s="19"/>
      <c r="C11" s="19"/>
      <c r="D11" s="42" t="s">
        <v>47</v>
      </c>
      <c r="E11" s="49">
        <v>28.798999999999999</v>
      </c>
      <c r="F11" s="63">
        <v>78</v>
      </c>
      <c r="G11" s="17">
        <f>E11*F11</f>
        <v>2246.3220000000001</v>
      </c>
      <c r="H11" s="20" t="s">
        <v>34</v>
      </c>
      <c r="I11" s="20" t="s">
        <v>101</v>
      </c>
    </row>
    <row r="12" spans="1:16" ht="15" customHeight="1">
      <c r="C12" s="12"/>
      <c r="D12"/>
      <c r="E12"/>
      <c r="F12"/>
      <c r="G12"/>
      <c r="I12" s="20" t="s">
        <v>68</v>
      </c>
    </row>
    <row r="13" spans="1:16">
      <c r="A13" t="s">
        <v>1</v>
      </c>
      <c r="C13" s="3" t="s">
        <v>65</v>
      </c>
      <c r="E13" s="8" t="s">
        <v>28</v>
      </c>
      <c r="F13" s="45" t="s">
        <v>17</v>
      </c>
      <c r="G13" s="2" t="s">
        <v>63</v>
      </c>
      <c r="I13" s="20" t="s">
        <v>102</v>
      </c>
    </row>
    <row r="14" spans="1:16">
      <c r="C14" s="3" t="s">
        <v>64</v>
      </c>
      <c r="E14" s="8" t="s">
        <v>27</v>
      </c>
      <c r="F14" s="45" t="s">
        <v>27</v>
      </c>
      <c r="G14" s="2" t="s">
        <v>64</v>
      </c>
      <c r="I14" s="20" t="s">
        <v>103</v>
      </c>
    </row>
    <row r="15" spans="1:16">
      <c r="A15" s="43"/>
      <c r="B15" s="43"/>
      <c r="C15" s="48" t="s">
        <v>60</v>
      </c>
      <c r="D15" s="44"/>
      <c r="E15" s="65" t="s">
        <v>35</v>
      </c>
      <c r="F15" s="65"/>
      <c r="G15" s="65" t="s">
        <v>36</v>
      </c>
      <c r="I15" s="22" t="s">
        <v>67</v>
      </c>
    </row>
    <row r="16" spans="1:16">
      <c r="A16" t="s">
        <v>49</v>
      </c>
      <c r="B16" s="31"/>
      <c r="C16" s="60">
        <f>0.3*C18</f>
        <v>199.5162</v>
      </c>
      <c r="D16" s="70" t="s">
        <v>11</v>
      </c>
      <c r="E16" s="71">
        <v>21931.26</v>
      </c>
      <c r="F16" s="51">
        <v>89</v>
      </c>
      <c r="G16" s="13">
        <f>C16/E16*F16</f>
        <v>0.80966354874275348</v>
      </c>
      <c r="H16" s="20" t="s">
        <v>69</v>
      </c>
      <c r="I16" s="20" t="s">
        <v>104</v>
      </c>
    </row>
    <row r="17" spans="1:23">
      <c r="A17" t="s">
        <v>50</v>
      </c>
      <c r="B17" s="19"/>
      <c r="C17" s="60">
        <f>0.7*C18</f>
        <v>465.53779999999995</v>
      </c>
      <c r="D17" s="70" t="s">
        <v>26</v>
      </c>
      <c r="E17" s="71">
        <v>1076240.1200000001</v>
      </c>
      <c r="F17" s="17">
        <f>G8</f>
        <v>2357.1</v>
      </c>
      <c r="G17" s="13">
        <f>C17/E17*F17</f>
        <v>1.0195858043091719</v>
      </c>
      <c r="H17" s="20" t="s">
        <v>66</v>
      </c>
      <c r="I17" s="22" t="s">
        <v>70</v>
      </c>
    </row>
    <row r="18" spans="1:23">
      <c r="A18" s="4" t="s">
        <v>23</v>
      </c>
      <c r="B18" s="4"/>
      <c r="C18" s="61">
        <v>665.05399999999997</v>
      </c>
      <c r="D18" s="72"/>
      <c r="E18" s="73"/>
      <c r="F18" s="47"/>
      <c r="G18" s="15">
        <f>SUM(G16:G17)</f>
        <v>1.8292493530519254</v>
      </c>
      <c r="I18" s="20" t="s">
        <v>72</v>
      </c>
    </row>
    <row r="19" spans="1:23">
      <c r="C19" s="60"/>
      <c r="D19" s="70"/>
      <c r="E19" s="71"/>
      <c r="F19" s="46"/>
      <c r="G19" s="13"/>
      <c r="I19" s="20" t="s">
        <v>74</v>
      </c>
    </row>
    <row r="20" spans="1:23">
      <c r="A20" t="s">
        <v>51</v>
      </c>
      <c r="C20" s="60">
        <f>0.3*C22</f>
        <v>100.4838</v>
      </c>
      <c r="D20" s="70" t="s">
        <v>11</v>
      </c>
      <c r="E20" s="71">
        <v>21250.26</v>
      </c>
      <c r="F20" s="46">
        <f>F4/F3*F16</f>
        <v>84.396551724137936</v>
      </c>
      <c r="G20" s="13">
        <f>C20/E20*F20</f>
        <v>0.39907682184302368</v>
      </c>
      <c r="H20" s="20" t="s">
        <v>37</v>
      </c>
      <c r="I20" s="20" t="s">
        <v>75</v>
      </c>
    </row>
    <row r="21" spans="1:23">
      <c r="A21" t="s">
        <v>52</v>
      </c>
      <c r="C21" s="60">
        <f>0.7*C22</f>
        <v>234.4622</v>
      </c>
      <c r="D21" s="70" t="s">
        <v>26</v>
      </c>
      <c r="E21" s="71">
        <v>634033.61</v>
      </c>
      <c r="F21" s="17">
        <f>G11</f>
        <v>2246.3220000000001</v>
      </c>
      <c r="G21" s="13">
        <f>C21/E21*F21</f>
        <v>0.8306777270504635</v>
      </c>
      <c r="H21" s="20" t="s">
        <v>38</v>
      </c>
      <c r="I21" s="20" t="s">
        <v>76</v>
      </c>
    </row>
    <row r="22" spans="1:23" s="4" customFormat="1">
      <c r="A22" s="4" t="s">
        <v>29</v>
      </c>
      <c r="C22" s="61">
        <v>334.94600000000003</v>
      </c>
      <c r="D22" s="72"/>
      <c r="E22" s="73"/>
      <c r="F22" s="14"/>
      <c r="G22" s="15">
        <f>SUM(G20:G21)</f>
        <v>1.2297545488934871</v>
      </c>
      <c r="H22" s="20"/>
      <c r="I22" s="22" t="s">
        <v>106</v>
      </c>
      <c r="P22" s="20"/>
    </row>
    <row r="23" spans="1:23">
      <c r="C23" s="59"/>
      <c r="D23" s="30"/>
      <c r="E23" s="30"/>
      <c r="F23"/>
      <c r="G23"/>
      <c r="I23" s="20" t="s">
        <v>79</v>
      </c>
    </row>
    <row r="24" spans="1:23" ht="15.75" thickBot="1">
      <c r="A24" s="4" t="s">
        <v>30</v>
      </c>
      <c r="B24" s="4"/>
      <c r="C24" s="62">
        <f>C18+C22</f>
        <v>1000</v>
      </c>
      <c r="D24" s="72" t="s">
        <v>26</v>
      </c>
      <c r="E24" s="74">
        <f>E17+E21</f>
        <v>1710273.73</v>
      </c>
      <c r="F24" s="4"/>
      <c r="G24" s="16">
        <f>ROUND(G18+G22,3)</f>
        <v>3.0590000000000002</v>
      </c>
      <c r="H24" s="20" t="s">
        <v>71</v>
      </c>
      <c r="I24" s="20" t="s">
        <v>81</v>
      </c>
    </row>
    <row r="25" spans="1:23" s="4" customFormat="1">
      <c r="A25"/>
      <c r="B25"/>
      <c r="C25" s="3"/>
      <c r="D25" s="1"/>
      <c r="E25" s="8"/>
      <c r="F25" s="2"/>
      <c r="G25" s="2"/>
      <c r="H25" s="20"/>
      <c r="I25" s="20" t="s">
        <v>83</v>
      </c>
      <c r="P25" s="20"/>
    </row>
    <row r="26" spans="1:23">
      <c r="A26" s="41" t="s">
        <v>0</v>
      </c>
      <c r="B26" s="32"/>
      <c r="C26" s="37"/>
      <c r="D26" s="38"/>
      <c r="E26" s="39"/>
      <c r="F26" s="40"/>
      <c r="G26" s="40"/>
      <c r="H26" s="36"/>
      <c r="I26" s="20" t="s">
        <v>84</v>
      </c>
    </row>
    <row r="27" spans="1:23">
      <c r="A27" t="s">
        <v>1</v>
      </c>
      <c r="C27" s="3" t="s">
        <v>8</v>
      </c>
      <c r="E27" s="8" t="s">
        <v>14</v>
      </c>
      <c r="F27" s="45" t="s">
        <v>16</v>
      </c>
      <c r="G27" s="2" t="s">
        <v>17</v>
      </c>
      <c r="H27" s="20" t="s">
        <v>31</v>
      </c>
      <c r="I27" s="20" t="s">
        <v>86</v>
      </c>
    </row>
    <row r="28" spans="1:23" s="22" customFormat="1">
      <c r="A28"/>
      <c r="B28"/>
      <c r="C28" s="3" t="s">
        <v>9</v>
      </c>
      <c r="D28" s="1"/>
      <c r="E28" s="8" t="s">
        <v>15</v>
      </c>
      <c r="F28" s="45" t="s">
        <v>15</v>
      </c>
      <c r="G28" s="2" t="s">
        <v>9</v>
      </c>
      <c r="H28" s="20"/>
      <c r="I28" s="20" t="s">
        <v>88</v>
      </c>
      <c r="K28" s="23"/>
      <c r="L28" s="24"/>
      <c r="M28" s="25"/>
      <c r="N28" s="26"/>
      <c r="O28" s="26"/>
      <c r="P28" s="66"/>
      <c r="R28" s="27"/>
      <c r="W28" s="20"/>
    </row>
    <row r="29" spans="1:23" s="22" customFormat="1">
      <c r="A29" s="43"/>
      <c r="B29" s="43"/>
      <c r="C29" s="48" t="s">
        <v>73</v>
      </c>
      <c r="D29" s="48"/>
      <c r="E29" s="48" t="s">
        <v>105</v>
      </c>
      <c r="F29" s="48" t="s">
        <v>77</v>
      </c>
      <c r="G29" s="48" t="s">
        <v>78</v>
      </c>
      <c r="H29" s="20"/>
      <c r="I29" s="20" t="s">
        <v>89</v>
      </c>
      <c r="K29" s="23"/>
      <c r="L29" s="24"/>
      <c r="M29" s="25"/>
      <c r="N29" s="26"/>
      <c r="O29" s="26"/>
      <c r="P29" s="20"/>
      <c r="R29" s="27"/>
      <c r="W29" s="20"/>
    </row>
    <row r="30" spans="1:23" s="22" customFormat="1">
      <c r="A30" t="s">
        <v>10</v>
      </c>
      <c r="B30"/>
      <c r="C30" s="57">
        <v>213035.89</v>
      </c>
      <c r="D30" s="70"/>
      <c r="E30" s="71">
        <v>1000.08</v>
      </c>
      <c r="F30" s="17">
        <f>G24</f>
        <v>3.0590000000000002</v>
      </c>
      <c r="G30" s="2">
        <f>C30/E30*F30</f>
        <v>651.62465753739707</v>
      </c>
      <c r="H30" s="20" t="s">
        <v>71</v>
      </c>
      <c r="I30" s="22" t="s">
        <v>93</v>
      </c>
      <c r="K30" s="23"/>
      <c r="L30" s="24"/>
      <c r="M30" s="25"/>
      <c r="N30" s="26"/>
      <c r="O30" s="26"/>
      <c r="P30" s="20"/>
      <c r="R30" s="27"/>
      <c r="W30" s="20"/>
    </row>
    <row r="31" spans="1:23" s="22" customFormat="1">
      <c r="A31"/>
      <c r="B31"/>
      <c r="C31" s="57"/>
      <c r="D31" s="70"/>
      <c r="E31" s="71"/>
      <c r="F31" s="46"/>
      <c r="G31" s="2"/>
      <c r="H31" s="20"/>
      <c r="I31" s="20" t="s">
        <v>92</v>
      </c>
      <c r="K31" s="23"/>
      <c r="L31" s="24"/>
      <c r="M31" s="25"/>
      <c r="N31" s="26"/>
      <c r="O31" s="26"/>
      <c r="P31" s="20"/>
      <c r="R31" s="27"/>
      <c r="W31" s="20"/>
    </row>
    <row r="32" spans="1:23" s="22" customFormat="1">
      <c r="A32" t="s">
        <v>2</v>
      </c>
      <c r="B32"/>
      <c r="C32" s="57">
        <v>876.7</v>
      </c>
      <c r="D32" s="70" t="s">
        <v>11</v>
      </c>
      <c r="E32" s="71">
        <v>23130.06</v>
      </c>
      <c r="F32" s="46">
        <f>ROUNDDOWN(F16/G3*G4,3)</f>
        <v>84.314999999999998</v>
      </c>
      <c r="G32" s="2">
        <f t="shared" ref="G32:G39" si="0">C32/E32*F32</f>
        <v>3.1957963144064481</v>
      </c>
      <c r="H32" s="20" t="s">
        <v>80</v>
      </c>
      <c r="K32" s="23"/>
      <c r="L32" s="24"/>
      <c r="M32" s="25"/>
      <c r="N32" s="26"/>
      <c r="O32" s="26"/>
      <c r="P32" s="20"/>
      <c r="R32" s="27"/>
      <c r="W32" s="20"/>
    </row>
    <row r="33" spans="1:23" s="22" customFormat="1">
      <c r="A33" t="s">
        <v>3</v>
      </c>
      <c r="B33"/>
      <c r="C33" s="57">
        <v>12361.8</v>
      </c>
      <c r="D33" s="70" t="s">
        <v>12</v>
      </c>
      <c r="E33" s="71">
        <v>196.16</v>
      </c>
      <c r="F33" s="46">
        <f>G4/G3</f>
        <v>0.94736842105263153</v>
      </c>
      <c r="G33" s="2">
        <f t="shared" si="0"/>
        <v>59.702176526144065</v>
      </c>
      <c r="H33" s="20" t="s">
        <v>82</v>
      </c>
      <c r="K33" s="23"/>
      <c r="L33" s="24"/>
      <c r="M33" s="25"/>
      <c r="N33" s="26"/>
      <c r="O33" s="26"/>
      <c r="P33" s="20"/>
      <c r="R33" s="27"/>
      <c r="W33" s="20"/>
    </row>
    <row r="34" spans="1:23" s="22" customFormat="1">
      <c r="A34" t="s">
        <v>4</v>
      </c>
      <c r="B34"/>
      <c r="C34" s="57">
        <v>90394.79</v>
      </c>
      <c r="D34" s="70" t="s">
        <v>11</v>
      </c>
      <c r="E34" s="71">
        <v>23130.06</v>
      </c>
      <c r="F34" s="46">
        <f t="shared" ref="F34:F39" si="1">F$32</f>
        <v>84.314999999999998</v>
      </c>
      <c r="G34" s="2">
        <f t="shared" si="0"/>
        <v>329.51218971546109</v>
      </c>
      <c r="H34" s="20" t="s">
        <v>85</v>
      </c>
      <c r="K34" s="23"/>
      <c r="L34" s="24"/>
      <c r="M34" s="25"/>
      <c r="N34" s="26"/>
      <c r="O34" s="26"/>
      <c r="P34" s="20"/>
      <c r="R34" s="27"/>
      <c r="W34" s="20"/>
    </row>
    <row r="35" spans="1:23" s="22" customFormat="1">
      <c r="A35" t="s">
        <v>5</v>
      </c>
      <c r="B35"/>
      <c r="C35" s="57">
        <v>14848.67</v>
      </c>
      <c r="D35" s="70" t="s">
        <v>11</v>
      </c>
      <c r="E35" s="71">
        <v>23130.06</v>
      </c>
      <c r="F35" s="46">
        <f t="shared" si="1"/>
        <v>84.314999999999998</v>
      </c>
      <c r="G35" s="2">
        <f t="shared" si="0"/>
        <v>54.127209832140508</v>
      </c>
      <c r="H35" s="20"/>
      <c r="K35" s="23"/>
      <c r="L35" s="24"/>
      <c r="M35" s="25"/>
      <c r="N35" s="26"/>
      <c r="O35" s="26"/>
      <c r="P35" s="20"/>
      <c r="R35" s="27"/>
      <c r="W35" s="20"/>
    </row>
    <row r="36" spans="1:23" s="22" customFormat="1">
      <c r="A36" t="s">
        <v>6</v>
      </c>
      <c r="B36"/>
      <c r="C36" s="57">
        <v>35501</v>
      </c>
      <c r="D36" s="70" t="s">
        <v>11</v>
      </c>
      <c r="E36" s="71">
        <v>21637.96</v>
      </c>
      <c r="F36" s="46">
        <f t="shared" si="1"/>
        <v>84.314999999999998</v>
      </c>
      <c r="G36" s="2">
        <f t="shared" si="0"/>
        <v>138.33405806277489</v>
      </c>
      <c r="H36" s="20" t="s">
        <v>87</v>
      </c>
      <c r="K36" s="23"/>
      <c r="L36" s="24"/>
      <c r="M36" s="25"/>
      <c r="N36" s="26"/>
      <c r="O36" s="26"/>
      <c r="P36" s="20"/>
      <c r="R36" s="27"/>
      <c r="W36" s="20"/>
    </row>
    <row r="37" spans="1:23">
      <c r="A37" t="s">
        <v>7</v>
      </c>
      <c r="C37" s="57">
        <v>57059.3</v>
      </c>
      <c r="D37" s="70" t="s">
        <v>11</v>
      </c>
      <c r="E37" s="71">
        <v>21637.96</v>
      </c>
      <c r="F37" s="46">
        <f t="shared" si="1"/>
        <v>84.314999999999998</v>
      </c>
      <c r="G37" s="2">
        <f t="shared" si="0"/>
        <v>222.33865297375539</v>
      </c>
      <c r="H37" s="20" t="s">
        <v>87</v>
      </c>
      <c r="K37" s="3"/>
      <c r="L37" s="1"/>
      <c r="M37" s="8"/>
      <c r="N37" s="2"/>
      <c r="O37" s="2"/>
      <c r="R37" s="12"/>
      <c r="W37" s="20"/>
    </row>
    <row r="38" spans="1:23">
      <c r="A38" t="s">
        <v>97</v>
      </c>
      <c r="C38" s="53">
        <v>2010.95</v>
      </c>
      <c r="D38" s="1" t="s">
        <v>11</v>
      </c>
      <c r="E38" s="54">
        <v>2006.3</v>
      </c>
      <c r="F38" s="46">
        <f t="shared" si="1"/>
        <v>84.314999999999998</v>
      </c>
      <c r="G38" s="2">
        <f t="shared" si="0"/>
        <v>84.510416812042067</v>
      </c>
      <c r="H38" s="20" t="s">
        <v>90</v>
      </c>
      <c r="K38" s="3"/>
      <c r="L38" s="1"/>
      <c r="M38" s="8"/>
      <c r="N38" s="2"/>
      <c r="O38" s="2"/>
      <c r="R38" s="12"/>
      <c r="W38" s="20"/>
    </row>
    <row r="39" spans="1:23">
      <c r="A39" t="s">
        <v>98</v>
      </c>
      <c r="C39" s="53">
        <v>4896.3</v>
      </c>
      <c r="D39" s="1" t="s">
        <v>11</v>
      </c>
      <c r="E39" s="54">
        <v>2006.3</v>
      </c>
      <c r="F39" s="46">
        <f t="shared" si="1"/>
        <v>84.314999999999998</v>
      </c>
      <c r="G39" s="2">
        <f t="shared" si="0"/>
        <v>205.76759931216665</v>
      </c>
      <c r="H39" s="20" t="s">
        <v>90</v>
      </c>
      <c r="K39" s="3"/>
      <c r="L39" s="1"/>
      <c r="M39" s="8"/>
      <c r="N39" s="2"/>
      <c r="O39" s="2"/>
      <c r="R39" s="12"/>
      <c r="W39" s="20"/>
    </row>
    <row r="40" spans="1:23">
      <c r="K40" s="3"/>
      <c r="L40" s="1"/>
      <c r="M40" s="8"/>
      <c r="N40" s="2"/>
      <c r="O40" s="2"/>
      <c r="R40" s="12"/>
      <c r="W40" s="20"/>
    </row>
    <row r="41" spans="1:23">
      <c r="A41" s="4" t="s">
        <v>13</v>
      </c>
      <c r="B41" s="4"/>
      <c r="C41" s="5"/>
      <c r="D41" s="6"/>
      <c r="E41" s="9"/>
      <c r="F41" s="7"/>
      <c r="G41" s="7">
        <f>SUM(G30:G39)</f>
        <v>1749.112757086288</v>
      </c>
      <c r="H41" s="21"/>
      <c r="K41" s="3"/>
      <c r="L41" s="1"/>
      <c r="M41" s="8"/>
      <c r="N41" s="2"/>
      <c r="O41" s="2"/>
      <c r="R41" s="12"/>
      <c r="W41" s="20"/>
    </row>
    <row r="42" spans="1:23">
      <c r="A42" t="s">
        <v>18</v>
      </c>
      <c r="F42" s="10">
        <v>0.03</v>
      </c>
      <c r="G42" s="2">
        <f>G41*0.03</f>
        <v>52.473382712588638</v>
      </c>
      <c r="H42" s="20" t="s">
        <v>91</v>
      </c>
      <c r="K42" s="3"/>
      <c r="L42" s="1"/>
      <c r="M42" s="8"/>
      <c r="N42" s="2"/>
      <c r="O42" s="2"/>
      <c r="R42" s="12"/>
      <c r="W42" s="20"/>
    </row>
    <row r="43" spans="1:23">
      <c r="A43" t="s">
        <v>19</v>
      </c>
      <c r="C43" s="55">
        <v>18</v>
      </c>
      <c r="D43" s="1" t="s">
        <v>20</v>
      </c>
      <c r="F43" s="75">
        <v>160</v>
      </c>
      <c r="G43" s="2">
        <f>-C43*F43</f>
        <v>-2880</v>
      </c>
      <c r="K43" s="3"/>
      <c r="L43" s="1"/>
      <c r="M43" s="8"/>
      <c r="N43" s="2"/>
      <c r="O43" s="2"/>
      <c r="P43" s="21"/>
      <c r="R43" s="12"/>
      <c r="W43" s="20"/>
    </row>
    <row r="44" spans="1:23" ht="15.75" thickBot="1">
      <c r="A44" s="4" t="s">
        <v>21</v>
      </c>
      <c r="B44" s="4"/>
      <c r="C44" s="5"/>
      <c r="D44" s="6"/>
      <c r="E44" s="9"/>
      <c r="F44" s="7"/>
      <c r="G44" s="11">
        <f>SUM(G41:G43)</f>
        <v>-1078.4138602011235</v>
      </c>
      <c r="H44" s="21"/>
      <c r="I44" s="22"/>
      <c r="K44" s="3"/>
      <c r="L44" s="1"/>
      <c r="M44" s="8"/>
      <c r="N44" s="2"/>
      <c r="O44" s="2"/>
      <c r="R44" s="12"/>
      <c r="W44" s="20"/>
    </row>
    <row r="45" spans="1:23">
      <c r="I45" s="22"/>
      <c r="K45" s="3"/>
      <c r="L45" s="1"/>
      <c r="M45" s="8"/>
      <c r="N45" s="2"/>
      <c r="O45" s="2"/>
      <c r="R45" s="12"/>
      <c r="W45" s="20"/>
    </row>
    <row r="46" spans="1:23">
      <c r="A46" s="4" t="s">
        <v>94</v>
      </c>
      <c r="I46" s="22"/>
      <c r="K46" s="3"/>
      <c r="L46" s="1"/>
      <c r="M46" s="8"/>
      <c r="N46" s="2"/>
      <c r="O46" s="2"/>
      <c r="P46" s="21"/>
      <c r="R46" s="12"/>
      <c r="W46" s="20"/>
    </row>
    <row r="47" spans="1:23">
      <c r="A47" s="56"/>
      <c r="C47" s="67" t="s">
        <v>95</v>
      </c>
      <c r="I47" s="22"/>
      <c r="K47" s="3"/>
      <c r="L47" s="1"/>
      <c r="M47" s="8"/>
      <c r="N47" s="2"/>
      <c r="O47" s="2"/>
      <c r="R47" s="12"/>
      <c r="W47" s="20"/>
    </row>
    <row r="48" spans="1:23">
      <c r="A48" s="68"/>
      <c r="C48" s="67" t="s">
        <v>96</v>
      </c>
      <c r="I48" s="22"/>
    </row>
    <row r="49" spans="1:9">
      <c r="A49" s="69"/>
      <c r="C49" s="67" t="s">
        <v>107</v>
      </c>
      <c r="I49" s="22"/>
    </row>
    <row r="62" spans="1:9">
      <c r="A62" s="20"/>
    </row>
    <row r="63" spans="1:9">
      <c r="A63" s="20"/>
    </row>
    <row r="64" spans="1:9">
      <c r="A64" s="20"/>
    </row>
    <row r="65" spans="1:1">
      <c r="A65" s="20"/>
    </row>
    <row r="66" spans="1:1">
      <c r="A66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</vt:lpstr>
      <vt:lpstr>Beispiel!Druckbereich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Hansruedi</dc:creator>
  <cp:lastModifiedBy>Hansruedi</cp:lastModifiedBy>
  <cp:lastPrinted>2022-12-22T10:18:23Z</cp:lastPrinted>
  <dcterms:created xsi:type="dcterms:W3CDTF">2022-12-06T13:15:47Z</dcterms:created>
  <dcterms:modified xsi:type="dcterms:W3CDTF">2022-12-22T10:50:02Z</dcterms:modified>
</cp:coreProperties>
</file>